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Energy Upgrade\Energy Upgrade\BayREN 2017\03 Codes and Standards\Policy Development\FINAL DELIVERABLES\"/>
    </mc:Choice>
  </mc:AlternateContent>
  <bookViews>
    <workbookView xWindow="120" yWindow="150" windowWidth="15315" windowHeight="6600" activeTab="2"/>
  </bookViews>
  <sheets>
    <sheet name="Proposed EUI Targets" sheetId="1" r:id="rId1"/>
    <sheet name="References" sheetId="2" r:id="rId2"/>
    <sheet name="Building Permit Fees" sheetId="5" r:id="rId3"/>
  </sheets>
  <calcPr calcId="152511"/>
</workbook>
</file>

<file path=xl/calcChain.xml><?xml version="1.0" encoding="utf-8"?>
<calcChain xmlns="http://schemas.openxmlformats.org/spreadsheetml/2006/main">
  <c r="O6" i="1" l="1"/>
  <c r="I5" i="1" l="1"/>
  <c r="I4" i="1"/>
  <c r="N12" i="1"/>
  <c r="K12" i="1"/>
  <c r="L12" i="1"/>
  <c r="K4" i="1" l="1"/>
  <c r="L4" i="1"/>
  <c r="K7" i="1"/>
  <c r="L7" i="1"/>
  <c r="K8" i="1"/>
  <c r="L8" i="1"/>
  <c r="K9" i="1"/>
  <c r="L9" i="1"/>
  <c r="K10" i="1"/>
  <c r="L10" i="1"/>
  <c r="K11" i="1"/>
  <c r="L11" i="1"/>
  <c r="K13" i="1"/>
  <c r="L13" i="1"/>
  <c r="K14" i="1"/>
  <c r="L14" i="1"/>
  <c r="K16" i="1"/>
  <c r="L16" i="1"/>
  <c r="K17" i="1"/>
  <c r="L17" i="1"/>
  <c r="K18" i="1"/>
  <c r="L18" i="1"/>
  <c r="K19" i="1"/>
  <c r="L19" i="1"/>
  <c r="I13" i="1"/>
  <c r="N7" i="1" l="1"/>
  <c r="N8" i="1"/>
  <c r="N9" i="1"/>
  <c r="N10" i="1"/>
  <c r="N11" i="1"/>
  <c r="N13" i="1"/>
  <c r="N14" i="1"/>
  <c r="N16" i="1"/>
  <c r="N17" i="1"/>
  <c r="N18" i="1"/>
  <c r="N19" i="1"/>
  <c r="N20" i="1"/>
  <c r="N4" i="1"/>
  <c r="L20" i="1"/>
  <c r="K20" i="1"/>
  <c r="F19" i="1"/>
  <c r="E19" i="1"/>
  <c r="G19" i="1" l="1"/>
  <c r="H5" i="1"/>
  <c r="E5" i="1"/>
  <c r="G5" i="1" s="1"/>
  <c r="E4" i="1"/>
  <c r="G4" i="1" s="1"/>
  <c r="E6" i="1"/>
  <c r="K5" i="1" l="1"/>
  <c r="L5" i="1"/>
  <c r="N5" i="1"/>
  <c r="F16" i="5"/>
  <c r="F14" i="5"/>
  <c r="F17" i="5"/>
  <c r="G8" i="1" l="1"/>
  <c r="G9" i="1"/>
  <c r="G10" i="1"/>
  <c r="G11" i="1"/>
  <c r="G14" i="1"/>
  <c r="E20" i="1"/>
  <c r="G20" i="1" s="1"/>
  <c r="E18" i="1"/>
  <c r="G18" i="1" s="1"/>
  <c r="E17" i="1"/>
  <c r="G17" i="1" s="1"/>
  <c r="E16" i="1"/>
  <c r="G16" i="1" s="1"/>
  <c r="E15" i="1"/>
  <c r="G15" i="1" s="1"/>
  <c r="E13" i="1"/>
  <c r="G13" i="1" s="1"/>
  <c r="E7" i="1"/>
  <c r="G7" i="1" s="1"/>
  <c r="F6" i="1"/>
  <c r="G6" i="1" l="1"/>
  <c r="H15" i="1"/>
  <c r="H6" i="1"/>
  <c r="K6" i="1" l="1"/>
  <c r="L6" i="1"/>
  <c r="K15" i="1"/>
  <c r="L15" i="1"/>
  <c r="N15" i="1"/>
  <c r="N6" i="1"/>
</calcChain>
</file>

<file path=xl/sharedStrings.xml><?xml version="1.0" encoding="utf-8"?>
<sst xmlns="http://schemas.openxmlformats.org/spreadsheetml/2006/main" count="150" uniqueCount="134">
  <si>
    <t>Municipal</t>
  </si>
  <si>
    <t>Commercial</t>
  </si>
  <si>
    <t>Hotel</t>
  </si>
  <si>
    <t>Restaurant</t>
  </si>
  <si>
    <t>Retail</t>
  </si>
  <si>
    <t>Hospital</t>
  </si>
  <si>
    <t>Post office</t>
  </si>
  <si>
    <t>Fire station</t>
  </si>
  <si>
    <t>Police station</t>
  </si>
  <si>
    <t>Prison</t>
  </si>
  <si>
    <t>Schools (K-12)</t>
  </si>
  <si>
    <t>Library</t>
  </si>
  <si>
    <t>Supermarket</t>
  </si>
  <si>
    <t>Warehouse (non-refrig)</t>
  </si>
  <si>
    <t>US National Median   kBtu/sqft (Source)</t>
  </si>
  <si>
    <t>US National Median   kBtu/sqft (Site)</t>
  </si>
  <si>
    <t>Type</t>
  </si>
  <si>
    <t xml:space="preserve">EUI Target by % </t>
  </si>
  <si>
    <t>https://portfoliomanager.energystar.gov/pdf/reference/US%20National%20Median%20Table.pdf</t>
  </si>
  <si>
    <t>http://www.architecture2030.org/files/2030_Challenge_Targets_National.pdf</t>
  </si>
  <si>
    <t>http://newbuildings.org/resource/getting-to-zero-database/</t>
  </si>
  <si>
    <t>http://cms.ashrae.biz/EUI/</t>
  </si>
  <si>
    <t>https://www.energycodes.gov/sites/default/files/documents/2015_IECC_Commercial_Analysis.pdf</t>
  </si>
  <si>
    <t>what is Kbtu for West Berkely Library (add in case studies)</t>
  </si>
  <si>
    <t>NA</t>
  </si>
  <si>
    <t>2006 CEUS</t>
  </si>
  <si>
    <t>Jurisdiction</t>
  </si>
  <si>
    <t>County</t>
  </si>
  <si>
    <t>Current Fee(s)</t>
  </si>
  <si>
    <t>Permits per Year</t>
  </si>
  <si>
    <t>Average cost per project</t>
  </si>
  <si>
    <t>Interest Level in Climate Fee Program</t>
  </si>
  <si>
    <t>Barriers</t>
  </si>
  <si>
    <t>Suggested Fee Structure</t>
  </si>
  <si>
    <t>Notes</t>
  </si>
  <si>
    <t>City of Milpitas</t>
  </si>
  <si>
    <t>Santa Clara</t>
  </si>
  <si>
    <t>Building Permit fees increased July 1, 2016</t>
  </si>
  <si>
    <t>Blueprint for a Clean Bay $10</t>
  </si>
  <si>
    <t>City of Morgan Hill</t>
  </si>
  <si>
    <t>San Mateo</t>
  </si>
  <si>
    <t>1500 plan check</t>
  </si>
  <si>
    <t>Redwood City</t>
  </si>
  <si>
    <t>Alameda</t>
  </si>
  <si>
    <t>Pleasanton</t>
  </si>
  <si>
    <t>Electricity</t>
  </si>
  <si>
    <t>Natural Gas</t>
  </si>
  <si>
    <t>2006 CEUS Energy Usage in PG&amp;E Electric Service Area kBtu/sqft</t>
  </si>
  <si>
    <t>http://www.energy.ca.gov/2006publications/CEC-400-2006-005/CEC-400-2006-005.PDF</t>
  </si>
  <si>
    <t>Name</t>
  </si>
  <si>
    <t>Modeled EUI</t>
  </si>
  <si>
    <t>Measured EUI</t>
  </si>
  <si>
    <t>IBEW-NECA JATC Training Facility</t>
  </si>
  <si>
    <t>Classroom/Office</t>
  </si>
  <si>
    <t>DPR Construction Office Building</t>
  </si>
  <si>
    <t>Office</t>
  </si>
  <si>
    <t>Speculative Office Building at 435 Indio Way</t>
  </si>
  <si>
    <t>Sunnyvale</t>
  </si>
  <si>
    <t>San Francisco</t>
  </si>
  <si>
    <t>West Berkely Branch Library</t>
  </si>
  <si>
    <t>Berkeley</t>
  </si>
  <si>
    <t>The Exploratorium</t>
  </si>
  <si>
    <t>Museum</t>
  </si>
  <si>
    <t>San Leandro</t>
  </si>
  <si>
    <t>Packard Foundation Headquarters Building</t>
  </si>
  <si>
    <t>Los Altos</t>
  </si>
  <si>
    <t>Stevens Library at Sacred Hearth Schools</t>
  </si>
  <si>
    <t xml:space="preserve">School </t>
  </si>
  <si>
    <t>Atherton</t>
  </si>
  <si>
    <t>IDeAs Office Building</t>
  </si>
  <si>
    <t>San Jose</t>
  </si>
  <si>
    <t>Watsonville Water Resources Center</t>
  </si>
  <si>
    <t>Watsonville</t>
  </si>
  <si>
    <t>Office/Lab</t>
  </si>
  <si>
    <t>UC Merced Science &amp; Engineering Building I</t>
  </si>
  <si>
    <t>Lab</t>
  </si>
  <si>
    <t>Merced</t>
  </si>
  <si>
    <t>Additional Measured EUI</t>
  </si>
  <si>
    <t>UC Merced Classroom &amp; Office Building</t>
  </si>
  <si>
    <t xml:space="preserve">Classroom  </t>
  </si>
  <si>
    <t>41, 36</t>
  </si>
  <si>
    <t>City</t>
  </si>
  <si>
    <t>Case studies of actual ZNE buildings in the Bay Area</t>
  </si>
  <si>
    <t xml:space="preserve">Volume 1: </t>
  </si>
  <si>
    <t>http://bit.ly/2a6J6v4</t>
  </si>
  <si>
    <t>http://bit.ly/29VOVwx</t>
  </si>
  <si>
    <t>Volume 2:</t>
  </si>
  <si>
    <t>ZNE Zero Net Energy Case Study Buildings--Volumes 1 &amp; 2, Eleven non-res buildings thoroughly documented at ZNE!</t>
  </si>
  <si>
    <t>Proposed Energy Use Intensities (EUI) for Zero Energy Buildings in PG&amp;E territory</t>
  </si>
  <si>
    <t>Proposed EUI Target Range</t>
  </si>
  <si>
    <t>25% below</t>
  </si>
  <si>
    <t>50% below</t>
  </si>
  <si>
    <t>Target % below benchmark EUI</t>
  </si>
  <si>
    <t>Energy Use Intensity (EUI) benchmarking data sources</t>
  </si>
  <si>
    <t>Fee Type</t>
  </si>
  <si>
    <t>Plan Check Fee</t>
  </si>
  <si>
    <t>Steel building shell (other types wood or concrete)
Solar PV fees: $419 - $1843
Plan check, T24 Energy conservation: 10% of Plan Check Fee</t>
  </si>
  <si>
    <t>Turn-around Time</t>
  </si>
  <si>
    <t>30 working days</t>
  </si>
  <si>
    <t>Building permit revenue</t>
  </si>
  <si>
    <t>http://app.ci.milpitas.ca.gov/_pdfs/bld_fee_schedule.pdf
file:///C:/Users/karkok/Downloads/Budget%20and%20Financial%20Plan%202015-2016.pdf</t>
  </si>
  <si>
    <t>http://www.morgan-hill.ca.gov/DocumentCenter/View/258
http://www.morgan-hill.ca.gov/DocumentCenter/View/6480</t>
  </si>
  <si>
    <t>Cost Recovery deposit for Use Permit for lot greater than 10,890 sf</t>
  </si>
  <si>
    <t>Lot greater than 10,890 sf</t>
  </si>
  <si>
    <t>Transportation Impact Fee</t>
  </si>
  <si>
    <t>Project Size (sqft)</t>
  </si>
  <si>
    <t>Population</t>
  </si>
  <si>
    <t>More than 5000 sf of new construction</t>
  </si>
  <si>
    <t>Affordable Housing Impact Fee</t>
  </si>
  <si>
    <t>http://redwoodcity.org/home/showdocument?id=2044
http://www.redwoodcity.org/home/showdocument?id=5953</t>
  </si>
  <si>
    <t>Building Permit Fee</t>
  </si>
  <si>
    <t>http://www.cityofpleasantonca.gov/civicax/filebank/blobdload.aspx?BlobID=23788</t>
  </si>
  <si>
    <t>Design Review</t>
  </si>
  <si>
    <t>&gt;$25,000</t>
  </si>
  <si>
    <t>Planned Unit Development</t>
  </si>
  <si>
    <t>50,000 sf</t>
  </si>
  <si>
    <t>50000 sf</t>
  </si>
  <si>
    <t>Email request</t>
  </si>
  <si>
    <t>http://www.morgan-hill.ca.gov/159/Applicable-Fees</t>
  </si>
  <si>
    <t>Inspection Fee</t>
  </si>
  <si>
    <t>Average office building</t>
  </si>
  <si>
    <t>Small Office (&lt;30,000 sf)*</t>
  </si>
  <si>
    <t>Large office (&gt;30,000 sf)*</t>
  </si>
  <si>
    <t>*Per 2006 CEUS Energy Usage in PG&amp;E Electric Service Area</t>
  </si>
  <si>
    <t>2014 Energy Benchmarking Report  - San Francisco Municipal Buildings</t>
  </si>
  <si>
    <t>http://sfwater.org/Modules/ShowDocument.aspx?documentID=8587</t>
  </si>
  <si>
    <t>Alameda County Municipal Buildings</t>
  </si>
  <si>
    <t xml:space="preserve"> Average EUI from actual buildings (see below case studies)</t>
  </si>
  <si>
    <t>List of Cities for Analysis of Permit Data*</t>
  </si>
  <si>
    <t>*The permit fee is based on what the applicant would pay the Building Dept. in order to building a new mid-size office building (commerical)</t>
  </si>
  <si>
    <t>2009 ASHRAE Standard Benchmark - Climate Zone 3C (San Fran, New construction) kBtu/sqft</t>
  </si>
  <si>
    <t xml:space="preserve">**CEUS and ASHRAE data not available </t>
  </si>
  <si>
    <t>page 16</t>
  </si>
  <si>
    <t>page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</si>
</sst>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0.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1" fillId="0" borderId="0" xfId="0" applyFont="1" applyAlignment="1">
      <alignment vertical="center"/>
    </xf>
    <xf numFmtId="0" fontId="2" fillId="0" borderId="0" xfId="1"/>
    <xf numFmtId="0" fontId="0" fillId="0" borderId="0" xfId="0" applyAlignment="1">
      <alignment horizontal="right"/>
    </xf>
    <xf numFmtId="0" fontId="0" fillId="0" borderId="10" xfId="0" applyBorder="1"/>
    <xf numFmtId="0" fontId="0" fillId="4" borderId="1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3" xfId="0" applyFill="1" applyBorder="1"/>
    <xf numFmtId="0" fontId="0" fillId="0" borderId="3" xfId="0" applyBorder="1" applyAlignment="1">
      <alignment horizontal="right"/>
    </xf>
    <xf numFmtId="0" fontId="1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/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0" xfId="0" applyAlignment="1">
      <alignment vertical="center"/>
    </xf>
    <xf numFmtId="0" fontId="4" fillId="0" borderId="0" xfId="0" applyFont="1"/>
    <xf numFmtId="1" fontId="0" fillId="0" borderId="1" xfId="0" applyNumberFormat="1" applyBorder="1"/>
    <xf numFmtId="1" fontId="0" fillId="0" borderId="5" xfId="0" applyNumberFormat="1" applyBorder="1"/>
    <xf numFmtId="9" fontId="0" fillId="2" borderId="1" xfId="2" applyFont="1" applyFill="1" applyBorder="1"/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17" xfId="0" applyBorder="1"/>
    <xf numFmtId="0" fontId="0" fillId="4" borderId="0" xfId="0" applyFill="1" applyBorder="1"/>
    <xf numFmtId="0" fontId="0" fillId="3" borderId="1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3" fontId="0" fillId="0" borderId="1" xfId="0" applyNumberFormat="1" applyBorder="1" applyAlignment="1">
      <alignment horizontal="left" wrapText="1"/>
    </xf>
    <xf numFmtId="165" fontId="0" fillId="0" borderId="1" xfId="0" applyNumberFormat="1" applyBorder="1" applyAlignment="1">
      <alignment horizontal="left" wrapText="1"/>
    </xf>
    <xf numFmtId="3" fontId="0" fillId="4" borderId="1" xfId="0" applyNumberFormat="1" applyFill="1" applyBorder="1" applyAlignment="1">
      <alignment horizontal="left" wrapText="1"/>
    </xf>
    <xf numFmtId="6" fontId="0" fillId="4" borderId="1" xfId="0" applyNumberFormat="1" applyFill="1" applyBorder="1" applyAlignment="1">
      <alignment horizontal="left" wrapText="1"/>
    </xf>
    <xf numFmtId="165" fontId="0" fillId="3" borderId="1" xfId="0" applyNumberFormat="1" applyFill="1" applyBorder="1" applyAlignment="1">
      <alignment horizontal="left" wrapText="1"/>
    </xf>
    <xf numFmtId="3" fontId="0" fillId="3" borderId="1" xfId="0" applyNumberFormat="1" applyFill="1" applyBorder="1" applyAlignment="1">
      <alignment horizontal="left" wrapText="1"/>
    </xf>
    <xf numFmtId="1" fontId="0" fillId="0" borderId="1" xfId="0" applyNumberFormat="1" applyBorder="1" applyAlignment="1"/>
    <xf numFmtId="1" fontId="0" fillId="4" borderId="1" xfId="0" applyNumberFormat="1" applyFill="1" applyBorder="1" applyAlignment="1"/>
    <xf numFmtId="1" fontId="0" fillId="4" borderId="1" xfId="0" applyNumberFormat="1" applyFill="1" applyBorder="1"/>
    <xf numFmtId="1" fontId="0" fillId="4" borderId="5" xfId="0" applyNumberFormat="1" applyFill="1" applyBorder="1"/>
    <xf numFmtId="164" fontId="0" fillId="4" borderId="1" xfId="0" applyNumberFormat="1" applyFill="1" applyBorder="1" applyAlignment="1">
      <alignment horizontal="right"/>
    </xf>
    <xf numFmtId="164" fontId="0" fillId="4" borderId="1" xfId="0" applyNumberFormat="1" applyFill="1" applyBorder="1"/>
    <xf numFmtId="0" fontId="0" fillId="0" borderId="1" xfId="0" applyBorder="1" applyAlignment="1"/>
    <xf numFmtId="0" fontId="0" fillId="4" borderId="1" xfId="0" applyFill="1" applyBorder="1" applyAlignment="1"/>
    <xf numFmtId="0" fontId="0" fillId="0" borderId="7" xfId="0" applyBorder="1"/>
    <xf numFmtId="1" fontId="0" fillId="0" borderId="7" xfId="0" applyNumberFormat="1" applyBorder="1"/>
    <xf numFmtId="1" fontId="0" fillId="4" borderId="7" xfId="0" applyNumberFormat="1" applyFill="1" applyBorder="1"/>
    <xf numFmtId="1" fontId="0" fillId="4" borderId="7" xfId="0" applyNumberFormat="1" applyFill="1" applyBorder="1" applyAlignment="1">
      <alignment horizontal="right"/>
    </xf>
    <xf numFmtId="164" fontId="0" fillId="4" borderId="7" xfId="0" applyNumberFormat="1" applyFill="1" applyBorder="1" applyAlignment="1">
      <alignment horizontal="right"/>
    </xf>
    <xf numFmtId="164" fontId="0" fillId="4" borderId="7" xfId="0" applyNumberFormat="1" applyFill="1" applyBorder="1"/>
    <xf numFmtId="9" fontId="0" fillId="2" borderId="7" xfId="2" applyFont="1" applyFill="1" applyBorder="1"/>
    <xf numFmtId="164" fontId="0" fillId="4" borderId="5" xfId="0" applyNumberFormat="1" applyFill="1" applyBorder="1" applyAlignment="1">
      <alignment horizontal="right"/>
    </xf>
    <xf numFmtId="164" fontId="0" fillId="4" borderId="5" xfId="0" applyNumberFormat="1" applyFill="1" applyBorder="1"/>
    <xf numFmtId="9" fontId="0" fillId="2" borderId="5" xfId="2" applyFont="1" applyFill="1" applyBorder="1"/>
    <xf numFmtId="0" fontId="0" fillId="0" borderId="7" xfId="0" applyBorder="1" applyAlignment="1"/>
    <xf numFmtId="1" fontId="0" fillId="0" borderId="7" xfId="0" applyNumberFormat="1" applyBorder="1" applyAlignment="1"/>
    <xf numFmtId="1" fontId="0" fillId="4" borderId="7" xfId="0" applyNumberFormat="1" applyFill="1" applyBorder="1" applyAlignment="1"/>
    <xf numFmtId="0" fontId="0" fillId="4" borderId="7" xfId="0" applyFill="1" applyBorder="1" applyAlignment="1"/>
    <xf numFmtId="2" fontId="0" fillId="4" borderId="1" xfId="0" applyNumberFormat="1" applyFill="1" applyBorder="1" applyAlignment="1">
      <alignment horizontal="right"/>
    </xf>
    <xf numFmtId="9" fontId="1" fillId="4" borderId="5" xfId="0" applyNumberFormat="1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/>
    <xf numFmtId="164" fontId="0" fillId="0" borderId="26" xfId="0" applyNumberFormat="1" applyBorder="1"/>
    <xf numFmtId="164" fontId="0" fillId="0" borderId="23" xfId="0" applyNumberFormat="1" applyBorder="1"/>
    <xf numFmtId="164" fontId="0" fillId="0" borderId="13" xfId="0" applyNumberFormat="1" applyBorder="1"/>
    <xf numFmtId="2" fontId="0" fillId="0" borderId="3" xfId="0" applyNumberFormat="1" applyBorder="1"/>
    <xf numFmtId="0" fontId="1" fillId="0" borderId="3" xfId="0" applyFont="1" applyBorder="1" applyAlignment="1">
      <alignment wrapText="1"/>
    </xf>
    <xf numFmtId="0" fontId="0" fillId="0" borderId="27" xfId="0" applyBorder="1"/>
    <xf numFmtId="0" fontId="1" fillId="0" borderId="27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0" fillId="4" borderId="1" xfId="0" applyFill="1" applyBorder="1"/>
    <xf numFmtId="164" fontId="0" fillId="4" borderId="26" xfId="0" applyNumberFormat="1" applyFill="1" applyBorder="1"/>
    <xf numFmtId="0" fontId="0" fillId="5" borderId="1" xfId="0" applyFill="1" applyBorder="1" applyAlignment="1">
      <alignment horizontal="right"/>
    </xf>
    <xf numFmtId="1" fontId="0" fillId="5" borderId="7" xfId="0" applyNumberFormat="1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0" xfId="0" applyAlignment="1"/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6" xfId="0" applyBorder="1" applyAlignment="1"/>
    <xf numFmtId="0" fontId="0" fillId="0" borderId="22" xfId="0" applyBorder="1" applyAlignment="1"/>
    <xf numFmtId="0" fontId="1" fillId="0" borderId="13" xfId="0" applyFont="1" applyBorder="1" applyAlignment="1">
      <alignment horizontal="center" vertical="center"/>
    </xf>
    <xf numFmtId="0" fontId="0" fillId="0" borderId="23" xfId="0" applyBorder="1" applyAlignment="1"/>
    <xf numFmtId="0" fontId="1" fillId="0" borderId="8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1" fillId="4" borderId="13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5" xfId="0" applyBorder="1" applyAlignment="1"/>
    <xf numFmtId="0" fontId="1" fillId="0" borderId="7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/>
    <xf numFmtId="0" fontId="1" fillId="0" borderId="6" xfId="0" applyFont="1" applyBorder="1" applyAlignment="1">
      <alignment horizontal="center" vertical="center" textRotation="90"/>
    </xf>
    <xf numFmtId="0" fontId="0" fillId="0" borderId="19" xfId="0" applyBorder="1" applyAlignment="1"/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1" fontId="0" fillId="5" borderId="20" xfId="0" applyNumberFormat="1" applyFill="1" applyBorder="1" applyAlignment="1"/>
    <xf numFmtId="0" fontId="0" fillId="5" borderId="16" xfId="0" applyFill="1" applyBorder="1" applyAlignment="1"/>
    <xf numFmtId="1" fontId="0" fillId="5" borderId="20" xfId="0" applyNumberFormat="1" applyFill="1" applyBorder="1" applyAlignment="1">
      <alignment horizontal="right"/>
    </xf>
    <xf numFmtId="1" fontId="0" fillId="5" borderId="15" xfId="0" applyNumberFormat="1" applyFill="1" applyBorder="1" applyAlignment="1">
      <alignment horizontal="right"/>
    </xf>
    <xf numFmtId="1" fontId="0" fillId="5" borderId="16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3" borderId="18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nergy.ca.gov/2006publications/CEC-400-2006-005/CEC-400-2006-005.PDF" TargetMode="External"/><Relationship Id="rId3" Type="http://schemas.openxmlformats.org/officeDocument/2006/relationships/hyperlink" Target="http://cms.ashrae.biz/EUI/" TargetMode="External"/><Relationship Id="rId7" Type="http://schemas.openxmlformats.org/officeDocument/2006/relationships/hyperlink" Target="https://portfoliomanager.energystar.gov/pdf/reference/US%20National%20Median%20Table.pdf" TargetMode="External"/><Relationship Id="rId2" Type="http://schemas.openxmlformats.org/officeDocument/2006/relationships/hyperlink" Target="http://bit.ly/29VOVwx" TargetMode="External"/><Relationship Id="rId1" Type="http://schemas.openxmlformats.org/officeDocument/2006/relationships/hyperlink" Target="http://bit.ly/2a6J6v4" TargetMode="External"/><Relationship Id="rId6" Type="http://schemas.openxmlformats.org/officeDocument/2006/relationships/hyperlink" Target="http://www.architecture2030.org/files/2030_Challenge_Targets_National.pdf" TargetMode="External"/><Relationship Id="rId5" Type="http://schemas.openxmlformats.org/officeDocument/2006/relationships/hyperlink" Target="http://newbuildings.org/resource/getting-to-zero-database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energycodes.gov/sites/default/files/documents/2015_IECC_Commercial_Analysis.pdf" TargetMode="External"/><Relationship Id="rId9" Type="http://schemas.openxmlformats.org/officeDocument/2006/relationships/hyperlink" Target="http://sfwater.org/Modules/ShowDocument.aspx?documentID=8587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"/>
  <sheetViews>
    <sheetView topLeftCell="A25" zoomScale="90" zoomScaleNormal="90" workbookViewId="0">
      <selection activeCell="K45" sqref="K45:K47"/>
    </sheetView>
  </sheetViews>
  <sheetFormatPr defaultRowHeight="15" x14ac:dyDescent="0.25"/>
  <cols>
    <col min="1" max="1" width="9.85546875" bestFit="1" customWidth="1"/>
    <col min="2" max="2" width="23.85546875" customWidth="1"/>
    <col min="3" max="3" width="19" hidden="1" customWidth="1"/>
    <col min="4" max="4" width="19" customWidth="1"/>
    <col min="5" max="6" width="19" hidden="1" customWidth="1"/>
    <col min="7" max="7" width="22.5703125" customWidth="1"/>
    <col min="8" max="8" width="21.85546875" style="6" customWidth="1"/>
    <col min="9" max="10" width="19" style="6" customWidth="1"/>
    <col min="11" max="11" width="11.5703125" style="6" customWidth="1"/>
    <col min="12" max="12" width="10.5703125" bestFit="1" customWidth="1"/>
    <col min="13" max="13" width="12.85546875" customWidth="1"/>
    <col min="14" max="14" width="15.140625" bestFit="1" customWidth="1"/>
    <col min="15" max="15" width="17.85546875" customWidth="1"/>
    <col min="16" max="16" width="11.140625" customWidth="1"/>
  </cols>
  <sheetData>
    <row r="1" spans="1:15" ht="16.5" thickBot="1" x14ac:dyDescent="0.3">
      <c r="B1" s="21" t="s">
        <v>88</v>
      </c>
    </row>
    <row r="2" spans="1:15" ht="32.25" customHeight="1" x14ac:dyDescent="0.25">
      <c r="A2" s="89"/>
      <c r="B2" s="100" t="s">
        <v>16</v>
      </c>
      <c r="C2" s="98" t="s">
        <v>14</v>
      </c>
      <c r="D2" s="98" t="s">
        <v>15</v>
      </c>
      <c r="E2" s="64" t="s">
        <v>25</v>
      </c>
      <c r="F2" s="64" t="s">
        <v>25</v>
      </c>
      <c r="G2" s="101" t="s">
        <v>47</v>
      </c>
      <c r="H2" s="101" t="s">
        <v>130</v>
      </c>
      <c r="I2" s="105" t="s">
        <v>124</v>
      </c>
      <c r="J2" s="101" t="s">
        <v>126</v>
      </c>
      <c r="K2" s="96" t="s">
        <v>89</v>
      </c>
      <c r="L2" s="97"/>
      <c r="M2" s="98" t="s">
        <v>92</v>
      </c>
      <c r="N2" s="91" t="s">
        <v>17</v>
      </c>
      <c r="O2" s="87" t="s">
        <v>127</v>
      </c>
    </row>
    <row r="3" spans="1:15" s="4" customFormat="1" ht="43.5" customHeight="1" thickBot="1" x14ac:dyDescent="0.3">
      <c r="A3" s="90"/>
      <c r="B3" s="99"/>
      <c r="C3" s="99"/>
      <c r="D3" s="99"/>
      <c r="E3" s="65" t="s">
        <v>45</v>
      </c>
      <c r="F3" s="65" t="s">
        <v>46</v>
      </c>
      <c r="G3" s="102"/>
      <c r="H3" s="102"/>
      <c r="I3" s="106"/>
      <c r="J3" s="99"/>
      <c r="K3" s="61" t="s">
        <v>90</v>
      </c>
      <c r="L3" s="61" t="s">
        <v>91</v>
      </c>
      <c r="M3" s="99"/>
      <c r="N3" s="92"/>
      <c r="O3" s="88"/>
    </row>
    <row r="4" spans="1:15" s="4" customFormat="1" x14ac:dyDescent="0.25">
      <c r="A4" s="103" t="s">
        <v>0</v>
      </c>
      <c r="B4" s="56" t="s">
        <v>121</v>
      </c>
      <c r="C4" s="57"/>
      <c r="D4" s="107"/>
      <c r="E4" s="57">
        <f>13.49*3.412</f>
        <v>46.027879999999996</v>
      </c>
      <c r="F4" s="57">
        <v>18.02</v>
      </c>
      <c r="G4" s="58">
        <f>E4+F4</f>
        <v>64.047879999999992</v>
      </c>
      <c r="H4" s="58">
        <v>35</v>
      </c>
      <c r="I4" s="60">
        <f>AVERAGE(145.2, 99.4, 94.5, 84.3, 82.5, 65.1, 61.7, 59.9, 57.1, 53.9, 53.5, 43, 39.2, 37.8, 36.7, 22.9, 7.6)</f>
        <v>61.429411764705883</v>
      </c>
      <c r="J4" s="59">
        <v>46.7</v>
      </c>
      <c r="K4" s="50">
        <f t="shared" ref="K4:K20" si="0">H4*0.75</f>
        <v>26.25</v>
      </c>
      <c r="L4" s="51">
        <f t="shared" ref="L4:L20" si="1">H4*0.5</f>
        <v>17.5</v>
      </c>
      <c r="M4" s="52">
        <v>0.5</v>
      </c>
      <c r="N4" s="68">
        <f t="shared" ref="N4:N20" si="2">H4*(1-M4)</f>
        <v>17.5</v>
      </c>
      <c r="O4" s="72"/>
    </row>
    <row r="5" spans="1:15" s="4" customFormat="1" x14ac:dyDescent="0.25">
      <c r="A5" s="104"/>
      <c r="B5" s="44" t="s">
        <v>122</v>
      </c>
      <c r="C5" s="38"/>
      <c r="D5" s="108"/>
      <c r="E5" s="38">
        <f>16.77*3.412</f>
        <v>57.219239999999999</v>
      </c>
      <c r="F5" s="38">
        <v>23.94</v>
      </c>
      <c r="G5" s="39">
        <f>E5+F5</f>
        <v>81.159239999999997</v>
      </c>
      <c r="H5" s="39">
        <f>(35+38)/2</f>
        <v>36.5</v>
      </c>
      <c r="I5" s="60">
        <f>AVERAGE(131.2,118.8,81.5,34.3,70.5665,63.9,61.1,54.1,53.5,53.1,49.7,46.2,42.7,42.5,41.1,40.8,39.4,33.1,23,15)</f>
        <v>54.778325000000009</v>
      </c>
      <c r="J5" s="45">
        <v>50.8</v>
      </c>
      <c r="K5" s="42">
        <f t="shared" si="0"/>
        <v>27.375</v>
      </c>
      <c r="L5" s="43">
        <f t="shared" si="1"/>
        <v>18.25</v>
      </c>
      <c r="M5" s="24">
        <v>0.5</v>
      </c>
      <c r="N5" s="66">
        <f t="shared" si="2"/>
        <v>18.25</v>
      </c>
      <c r="O5" s="70"/>
    </row>
    <row r="6" spans="1:15" ht="15" customHeight="1" x14ac:dyDescent="0.25">
      <c r="A6" s="104"/>
      <c r="B6" s="1" t="s">
        <v>120</v>
      </c>
      <c r="C6" s="1">
        <v>148.1</v>
      </c>
      <c r="D6" s="22">
        <v>67.3</v>
      </c>
      <c r="E6" s="22">
        <f>((13.49+16.77)/2)*3.412</f>
        <v>51.623559999999998</v>
      </c>
      <c r="F6" s="22">
        <f>(18.02+23.94)/2</f>
        <v>20.98</v>
      </c>
      <c r="G6" s="40">
        <f>E6+F6</f>
        <v>72.603560000000002</v>
      </c>
      <c r="H6" s="8">
        <f>(35+38+35)/3</f>
        <v>36</v>
      </c>
      <c r="I6" s="8">
        <v>60.32</v>
      </c>
      <c r="J6" s="8">
        <v>48.7</v>
      </c>
      <c r="K6" s="42">
        <f t="shared" si="0"/>
        <v>27</v>
      </c>
      <c r="L6" s="43">
        <f t="shared" si="1"/>
        <v>18</v>
      </c>
      <c r="M6" s="24">
        <v>0.5</v>
      </c>
      <c r="N6" s="66">
        <f t="shared" si="2"/>
        <v>18</v>
      </c>
      <c r="O6" s="69">
        <f>(K27+L27+K29+K33+K34+K35)/6</f>
        <v>17.616666666666667</v>
      </c>
    </row>
    <row r="7" spans="1:15" x14ac:dyDescent="0.25">
      <c r="A7" s="104"/>
      <c r="B7" s="1" t="s">
        <v>5</v>
      </c>
      <c r="C7" s="1">
        <v>389.8</v>
      </c>
      <c r="D7" s="22">
        <v>196.9</v>
      </c>
      <c r="E7" s="22">
        <f>18.51*3.412</f>
        <v>63.156120000000001</v>
      </c>
      <c r="F7" s="22">
        <v>91.65</v>
      </c>
      <c r="G7" s="40">
        <f t="shared" ref="G7:G20" si="3">E7+F7</f>
        <v>154.80612000000002</v>
      </c>
      <c r="H7" s="8">
        <v>142</v>
      </c>
      <c r="I7" s="8">
        <v>282.35000000000002</v>
      </c>
      <c r="J7" s="77"/>
      <c r="K7" s="42">
        <f t="shared" si="0"/>
        <v>106.5</v>
      </c>
      <c r="L7" s="43">
        <f t="shared" si="1"/>
        <v>71</v>
      </c>
      <c r="M7" s="24">
        <v>0.5</v>
      </c>
      <c r="N7" s="66">
        <f t="shared" si="2"/>
        <v>71</v>
      </c>
      <c r="O7" s="2"/>
    </row>
    <row r="8" spans="1:15" ht="15" customHeight="1" x14ac:dyDescent="0.25">
      <c r="A8" s="104"/>
      <c r="B8" s="75" t="s">
        <v>6</v>
      </c>
      <c r="C8" s="75">
        <v>100.4</v>
      </c>
      <c r="D8" s="40">
        <v>49.6</v>
      </c>
      <c r="E8" s="40"/>
      <c r="F8" s="40"/>
      <c r="G8" s="40">
        <f t="shared" si="3"/>
        <v>0</v>
      </c>
      <c r="H8" s="8">
        <v>0</v>
      </c>
      <c r="I8" s="63"/>
      <c r="J8" s="77"/>
      <c r="K8" s="42">
        <f t="shared" si="0"/>
        <v>0</v>
      </c>
      <c r="L8" s="43">
        <f t="shared" si="1"/>
        <v>0</v>
      </c>
      <c r="M8" s="24">
        <v>0.5</v>
      </c>
      <c r="N8" s="76">
        <f t="shared" si="2"/>
        <v>0</v>
      </c>
      <c r="O8" s="2"/>
    </row>
    <row r="9" spans="1:15" ht="15" customHeight="1" x14ac:dyDescent="0.25">
      <c r="A9" s="104"/>
      <c r="B9" s="75" t="s">
        <v>7</v>
      </c>
      <c r="C9" s="75">
        <v>154.4</v>
      </c>
      <c r="D9" s="40">
        <v>88.3</v>
      </c>
      <c r="E9" s="40"/>
      <c r="F9" s="40"/>
      <c r="G9" s="40">
        <f t="shared" si="3"/>
        <v>0</v>
      </c>
      <c r="H9" s="8">
        <v>0</v>
      </c>
      <c r="I9" s="8">
        <v>62.29</v>
      </c>
      <c r="J9" s="8">
        <v>52.4</v>
      </c>
      <c r="K9" s="42">
        <f t="shared" si="0"/>
        <v>0</v>
      </c>
      <c r="L9" s="43">
        <f t="shared" si="1"/>
        <v>0</v>
      </c>
      <c r="M9" s="24">
        <v>0.5</v>
      </c>
      <c r="N9" s="76">
        <f t="shared" si="2"/>
        <v>0</v>
      </c>
      <c r="O9" s="2"/>
    </row>
    <row r="10" spans="1:15" ht="15" customHeight="1" x14ac:dyDescent="0.25">
      <c r="A10" s="104"/>
      <c r="B10" s="75" t="s">
        <v>8</v>
      </c>
      <c r="C10" s="75">
        <v>154.4</v>
      </c>
      <c r="D10" s="40">
        <v>88.3</v>
      </c>
      <c r="E10" s="40"/>
      <c r="F10" s="40"/>
      <c r="G10" s="40">
        <f t="shared" si="3"/>
        <v>0</v>
      </c>
      <c r="H10" s="8">
        <v>0</v>
      </c>
      <c r="I10" s="8">
        <v>73.819999999999993</v>
      </c>
      <c r="J10" s="8">
        <v>84.4</v>
      </c>
      <c r="K10" s="42">
        <f t="shared" si="0"/>
        <v>0</v>
      </c>
      <c r="L10" s="43">
        <f t="shared" si="1"/>
        <v>0</v>
      </c>
      <c r="M10" s="24">
        <v>0.5</v>
      </c>
      <c r="N10" s="76">
        <f t="shared" si="2"/>
        <v>0</v>
      </c>
      <c r="O10" s="2"/>
    </row>
    <row r="11" spans="1:15" ht="15" customHeight="1" x14ac:dyDescent="0.25">
      <c r="A11" s="104"/>
      <c r="B11" s="75" t="s">
        <v>9</v>
      </c>
      <c r="C11" s="75">
        <v>169.9</v>
      </c>
      <c r="D11" s="40">
        <v>93.2</v>
      </c>
      <c r="E11" s="40"/>
      <c r="F11" s="40"/>
      <c r="G11" s="40">
        <f t="shared" si="3"/>
        <v>0</v>
      </c>
      <c r="H11" s="8">
        <v>0</v>
      </c>
      <c r="I11" s="8">
        <v>90.19</v>
      </c>
      <c r="J11" s="8">
        <v>166.2</v>
      </c>
      <c r="K11" s="42">
        <f t="shared" si="0"/>
        <v>0</v>
      </c>
      <c r="L11" s="43">
        <f t="shared" si="1"/>
        <v>0</v>
      </c>
      <c r="M11" s="24">
        <v>0.5</v>
      </c>
      <c r="N11" s="76">
        <f t="shared" si="2"/>
        <v>0</v>
      </c>
      <c r="O11" s="2"/>
    </row>
    <row r="12" spans="1:15" ht="15" customHeight="1" x14ac:dyDescent="0.25">
      <c r="A12" s="104"/>
      <c r="B12" s="75" t="s">
        <v>11</v>
      </c>
      <c r="C12" s="75"/>
      <c r="D12" s="40">
        <v>0</v>
      </c>
      <c r="E12" s="40"/>
      <c r="F12" s="40"/>
      <c r="G12" s="40">
        <v>0</v>
      </c>
      <c r="H12" s="8">
        <v>0</v>
      </c>
      <c r="I12" s="8">
        <v>64.150000000000006</v>
      </c>
      <c r="J12" s="8">
        <v>60.55</v>
      </c>
      <c r="K12" s="42">
        <f t="shared" si="0"/>
        <v>0</v>
      </c>
      <c r="L12" s="43">
        <f t="shared" si="1"/>
        <v>0</v>
      </c>
      <c r="M12" s="24">
        <v>0.5</v>
      </c>
      <c r="N12" s="76">
        <f t="shared" si="2"/>
        <v>0</v>
      </c>
      <c r="O12" s="2"/>
    </row>
    <row r="13" spans="1:15" ht="15.75" thickBot="1" x14ac:dyDescent="0.3">
      <c r="A13" s="104"/>
      <c r="B13" s="1" t="s">
        <v>10</v>
      </c>
      <c r="C13" s="1">
        <v>141.4</v>
      </c>
      <c r="D13" s="22">
        <v>58.2</v>
      </c>
      <c r="E13" s="22">
        <f>6.82*3.412</f>
        <v>23.269840000000002</v>
      </c>
      <c r="F13" s="22">
        <v>21.75</v>
      </c>
      <c r="G13" s="40">
        <f t="shared" si="3"/>
        <v>45.019840000000002</v>
      </c>
      <c r="H13" s="8">
        <v>51</v>
      </c>
      <c r="I13" s="8">
        <f>(33.13+30.3)/2</f>
        <v>31.715000000000003</v>
      </c>
      <c r="J13" s="63"/>
      <c r="K13" s="42">
        <f t="shared" si="0"/>
        <v>38.25</v>
      </c>
      <c r="L13" s="43">
        <f t="shared" si="1"/>
        <v>25.5</v>
      </c>
      <c r="M13" s="24">
        <v>0.5</v>
      </c>
      <c r="N13" s="66">
        <f t="shared" si="2"/>
        <v>25.5</v>
      </c>
      <c r="O13" s="7"/>
    </row>
    <row r="14" spans="1:15" ht="15" hidden="1" customHeight="1" x14ac:dyDescent="0.3">
      <c r="A14" s="90"/>
      <c r="B14" s="3" t="s">
        <v>11</v>
      </c>
      <c r="C14" s="3">
        <v>235.6</v>
      </c>
      <c r="D14" s="23">
        <v>91.6</v>
      </c>
      <c r="E14" s="23"/>
      <c r="F14" s="23"/>
      <c r="G14" s="41">
        <f t="shared" si="3"/>
        <v>0</v>
      </c>
      <c r="H14" s="9" t="s">
        <v>24</v>
      </c>
      <c r="I14" s="9"/>
      <c r="J14" s="62"/>
      <c r="K14" s="53" t="e">
        <f t="shared" si="0"/>
        <v>#VALUE!</v>
      </c>
      <c r="L14" s="54" t="e">
        <f t="shared" si="1"/>
        <v>#VALUE!</v>
      </c>
      <c r="M14" s="55">
        <v>0.5</v>
      </c>
      <c r="N14" s="67" t="e">
        <f t="shared" si="2"/>
        <v>#VALUE!</v>
      </c>
      <c r="O14" s="71" t="s">
        <v>23</v>
      </c>
    </row>
    <row r="15" spans="1:15" x14ac:dyDescent="0.25">
      <c r="A15" s="93" t="s">
        <v>1</v>
      </c>
      <c r="B15" s="46" t="s">
        <v>2</v>
      </c>
      <c r="C15" s="46">
        <v>162.1</v>
      </c>
      <c r="D15" s="47">
        <v>73.400000000000006</v>
      </c>
      <c r="E15" s="47">
        <f>9.78*3.412</f>
        <v>33.36936</v>
      </c>
      <c r="F15" s="47">
        <v>38.14</v>
      </c>
      <c r="G15" s="48">
        <f t="shared" si="3"/>
        <v>71.509360000000001</v>
      </c>
      <c r="H15" s="49">
        <f>(64+113)/2</f>
        <v>88.5</v>
      </c>
      <c r="I15" s="109"/>
      <c r="J15" s="78"/>
      <c r="K15" s="50">
        <f t="shared" si="0"/>
        <v>66.375</v>
      </c>
      <c r="L15" s="51">
        <f t="shared" si="1"/>
        <v>44.25</v>
      </c>
      <c r="M15" s="52">
        <v>0.5</v>
      </c>
      <c r="N15" s="68">
        <f t="shared" si="2"/>
        <v>44.25</v>
      </c>
      <c r="O15" s="2"/>
    </row>
    <row r="16" spans="1:15" x14ac:dyDescent="0.25">
      <c r="A16" s="94"/>
      <c r="B16" s="1" t="s">
        <v>3</v>
      </c>
      <c r="C16" s="1">
        <v>432</v>
      </c>
      <c r="D16" s="22">
        <v>223.8</v>
      </c>
      <c r="E16" s="22">
        <f>33.12*3.412</f>
        <v>113.00543999999999</v>
      </c>
      <c r="F16" s="22">
        <v>183.53</v>
      </c>
      <c r="G16" s="40">
        <f t="shared" si="3"/>
        <v>296.53543999999999</v>
      </c>
      <c r="H16" s="8">
        <v>415</v>
      </c>
      <c r="I16" s="110"/>
      <c r="J16" s="77"/>
      <c r="K16" s="42">
        <f t="shared" si="0"/>
        <v>311.25</v>
      </c>
      <c r="L16" s="43">
        <f t="shared" si="1"/>
        <v>207.5</v>
      </c>
      <c r="M16" s="24">
        <v>0.5</v>
      </c>
      <c r="N16" s="66">
        <f t="shared" si="2"/>
        <v>207.5</v>
      </c>
      <c r="O16" s="2"/>
    </row>
    <row r="17" spans="1:15" x14ac:dyDescent="0.25">
      <c r="A17" s="94"/>
      <c r="B17" s="1" t="s">
        <v>4</v>
      </c>
      <c r="C17" s="1">
        <v>114.4</v>
      </c>
      <c r="D17" s="22">
        <v>47.1</v>
      </c>
      <c r="E17" s="22">
        <f>12.19*3.412</f>
        <v>41.592279999999995</v>
      </c>
      <c r="F17" s="22">
        <v>7.31</v>
      </c>
      <c r="G17" s="40">
        <f t="shared" si="3"/>
        <v>48.902279999999998</v>
      </c>
      <c r="H17" s="8">
        <v>50</v>
      </c>
      <c r="I17" s="111"/>
      <c r="J17" s="77"/>
      <c r="K17" s="42">
        <f t="shared" si="0"/>
        <v>37.5</v>
      </c>
      <c r="L17" s="43">
        <f t="shared" si="1"/>
        <v>25</v>
      </c>
      <c r="M17" s="24">
        <v>0.5</v>
      </c>
      <c r="N17" s="66">
        <f t="shared" si="2"/>
        <v>25</v>
      </c>
      <c r="O17" s="2"/>
    </row>
    <row r="18" spans="1:15" x14ac:dyDescent="0.25">
      <c r="A18" s="94"/>
      <c r="B18" s="1" t="s">
        <v>13</v>
      </c>
      <c r="C18" s="1">
        <v>60</v>
      </c>
      <c r="D18" s="22">
        <v>28.5</v>
      </c>
      <c r="E18" s="22">
        <f>4.87*3.412</f>
        <v>16.616440000000001</v>
      </c>
      <c r="F18" s="22">
        <v>4.88</v>
      </c>
      <c r="G18" s="40">
        <f t="shared" si="3"/>
        <v>21.49644</v>
      </c>
      <c r="H18" s="8">
        <v>15</v>
      </c>
      <c r="I18" s="8">
        <v>17.02</v>
      </c>
      <c r="J18" s="8">
        <v>33.9</v>
      </c>
      <c r="K18" s="42">
        <f t="shared" si="0"/>
        <v>11.25</v>
      </c>
      <c r="L18" s="43">
        <f t="shared" si="1"/>
        <v>7.5</v>
      </c>
      <c r="M18" s="24">
        <v>0.5</v>
      </c>
      <c r="N18" s="66">
        <f t="shared" si="2"/>
        <v>7.5</v>
      </c>
      <c r="O18" s="2"/>
    </row>
    <row r="19" spans="1:15" x14ac:dyDescent="0.25">
      <c r="A19" s="94"/>
      <c r="B19" s="1" t="s">
        <v>120</v>
      </c>
      <c r="C19" s="1">
        <v>148.1</v>
      </c>
      <c r="D19" s="22">
        <v>67.3</v>
      </c>
      <c r="E19" s="22">
        <f>((13.49+16.77)/2)*3.412</f>
        <v>51.623559999999998</v>
      </c>
      <c r="F19" s="22">
        <f>(18.02+23.94)/2</f>
        <v>20.98</v>
      </c>
      <c r="G19" s="40">
        <f t="shared" si="3"/>
        <v>72.603560000000002</v>
      </c>
      <c r="H19" s="8">
        <v>36</v>
      </c>
      <c r="I19" s="8">
        <v>60.32</v>
      </c>
      <c r="J19" s="8">
        <v>48.7</v>
      </c>
      <c r="K19" s="42">
        <f t="shared" si="0"/>
        <v>27</v>
      </c>
      <c r="L19" s="43">
        <f t="shared" si="1"/>
        <v>18</v>
      </c>
      <c r="M19" s="24">
        <v>0.5</v>
      </c>
      <c r="N19" s="66">
        <f t="shared" si="2"/>
        <v>18</v>
      </c>
      <c r="O19" s="2"/>
    </row>
    <row r="20" spans="1:15" ht="15.75" thickBot="1" x14ac:dyDescent="0.3">
      <c r="A20" s="95"/>
      <c r="B20" s="3" t="s">
        <v>12</v>
      </c>
      <c r="C20" s="3">
        <v>480</v>
      </c>
      <c r="D20" s="23">
        <v>185.5</v>
      </c>
      <c r="E20" s="23">
        <f>40.54*3.412</f>
        <v>138.32247999999998</v>
      </c>
      <c r="F20" s="23">
        <v>34.46</v>
      </c>
      <c r="G20" s="41">
        <f t="shared" si="3"/>
        <v>172.78247999999999</v>
      </c>
      <c r="H20" s="9">
        <v>166</v>
      </c>
      <c r="I20" s="62"/>
      <c r="J20" s="62"/>
      <c r="K20" s="53">
        <f t="shared" si="0"/>
        <v>124.5</v>
      </c>
      <c r="L20" s="54">
        <f t="shared" si="1"/>
        <v>83</v>
      </c>
      <c r="M20" s="55">
        <v>0.5</v>
      </c>
      <c r="N20" s="67">
        <f t="shared" si="2"/>
        <v>83</v>
      </c>
      <c r="O20" s="7"/>
    </row>
    <row r="21" spans="1:15" ht="15" customHeight="1" x14ac:dyDescent="0.25">
      <c r="A21" s="85" t="s">
        <v>123</v>
      </c>
      <c r="B21" s="85"/>
      <c r="C21" s="85"/>
      <c r="D21" s="85"/>
    </row>
    <row r="22" spans="1:15" ht="15" customHeight="1" x14ac:dyDescent="0.25">
      <c r="A22" s="86" t="s">
        <v>131</v>
      </c>
      <c r="B22" s="86"/>
      <c r="C22" s="86"/>
      <c r="D22" s="86"/>
    </row>
    <row r="24" spans="1:15" ht="15.75" x14ac:dyDescent="0.25">
      <c r="B24" s="21" t="s">
        <v>82</v>
      </c>
    </row>
    <row r="25" spans="1:15" ht="15.75" thickBot="1" x14ac:dyDescent="0.3">
      <c r="B25" s="20" t="s">
        <v>87</v>
      </c>
      <c r="K25"/>
    </row>
    <row r="26" spans="1:15" ht="45" x14ac:dyDescent="0.25">
      <c r="B26" s="81" t="s">
        <v>49</v>
      </c>
      <c r="C26" s="82"/>
      <c r="D26" s="82"/>
      <c r="E26" s="17"/>
      <c r="F26" s="17"/>
      <c r="G26" s="13" t="s">
        <v>16</v>
      </c>
      <c r="H26" s="14" t="s">
        <v>81</v>
      </c>
      <c r="I26" s="15" t="s">
        <v>50</v>
      </c>
      <c r="J26" s="15"/>
      <c r="K26" s="15" t="s">
        <v>51</v>
      </c>
      <c r="L26" s="16" t="s">
        <v>77</v>
      </c>
    </row>
    <row r="27" spans="1:15" x14ac:dyDescent="0.25">
      <c r="B27" s="83" t="s">
        <v>64</v>
      </c>
      <c r="C27" s="84"/>
      <c r="D27" s="84"/>
      <c r="E27" s="18"/>
      <c r="F27" s="18"/>
      <c r="G27" s="1" t="s">
        <v>55</v>
      </c>
      <c r="H27" s="1" t="s">
        <v>65</v>
      </c>
      <c r="I27" s="1">
        <v>19.399999999999999</v>
      </c>
      <c r="J27" s="1"/>
      <c r="K27" s="1">
        <v>20.7</v>
      </c>
      <c r="L27" s="11">
        <v>14.1</v>
      </c>
    </row>
    <row r="28" spans="1:15" x14ac:dyDescent="0.25">
      <c r="B28" s="83" t="s">
        <v>66</v>
      </c>
      <c r="C28" s="84"/>
      <c r="D28" s="84"/>
      <c r="E28" s="18"/>
      <c r="F28" s="18"/>
      <c r="G28" s="1" t="s">
        <v>67</v>
      </c>
      <c r="H28" s="1" t="s">
        <v>68</v>
      </c>
      <c r="I28" s="1">
        <v>27</v>
      </c>
      <c r="J28" s="1"/>
      <c r="K28" s="1">
        <v>16.899999999999999</v>
      </c>
      <c r="L28" s="2"/>
    </row>
    <row r="29" spans="1:15" x14ac:dyDescent="0.25">
      <c r="B29" s="83" t="s">
        <v>69</v>
      </c>
      <c r="C29" s="84"/>
      <c r="D29" s="84"/>
      <c r="E29" s="18"/>
      <c r="F29" s="18"/>
      <c r="G29" s="1" t="s">
        <v>55</v>
      </c>
      <c r="H29" s="1" t="s">
        <v>70</v>
      </c>
      <c r="I29" s="1">
        <v>24.8</v>
      </c>
      <c r="J29" s="1"/>
      <c r="K29" s="1">
        <v>18.7</v>
      </c>
      <c r="L29" s="2"/>
    </row>
    <row r="30" spans="1:15" x14ac:dyDescent="0.25">
      <c r="B30" s="83" t="s">
        <v>71</v>
      </c>
      <c r="C30" s="84"/>
      <c r="D30" s="84"/>
      <c r="E30" s="18"/>
      <c r="F30" s="18"/>
      <c r="G30" s="1" t="s">
        <v>73</v>
      </c>
      <c r="H30" s="1" t="s">
        <v>72</v>
      </c>
      <c r="I30" s="1">
        <v>56.9</v>
      </c>
      <c r="J30" s="1"/>
      <c r="K30" s="1">
        <v>51.4</v>
      </c>
      <c r="L30" s="2"/>
    </row>
    <row r="31" spans="1:15" x14ac:dyDescent="0.25">
      <c r="B31" s="83" t="s">
        <v>74</v>
      </c>
      <c r="C31" s="84"/>
      <c r="D31" s="84"/>
      <c r="E31" s="18"/>
      <c r="F31" s="18"/>
      <c r="G31" s="1" t="s">
        <v>75</v>
      </c>
      <c r="H31" s="1" t="s">
        <v>76</v>
      </c>
      <c r="I31" s="1">
        <v>119</v>
      </c>
      <c r="J31" s="1"/>
      <c r="K31" s="1">
        <v>207</v>
      </c>
      <c r="L31" s="11">
        <v>188</v>
      </c>
    </row>
    <row r="32" spans="1:15" x14ac:dyDescent="0.25">
      <c r="B32" s="83" t="s">
        <v>78</v>
      </c>
      <c r="C32" s="84"/>
      <c r="D32" s="84"/>
      <c r="E32" s="18"/>
      <c r="F32" s="18"/>
      <c r="G32" s="1" t="s">
        <v>79</v>
      </c>
      <c r="H32" s="1" t="s">
        <v>76</v>
      </c>
      <c r="I32" s="1">
        <v>37</v>
      </c>
      <c r="J32" s="1"/>
      <c r="K32" s="1">
        <v>44</v>
      </c>
      <c r="L32" s="12" t="s">
        <v>80</v>
      </c>
    </row>
    <row r="33" spans="1:12" x14ac:dyDescent="0.25">
      <c r="B33" s="83" t="s">
        <v>54</v>
      </c>
      <c r="C33" s="84"/>
      <c r="D33" s="84"/>
      <c r="E33" s="18"/>
      <c r="F33" s="18"/>
      <c r="G33" s="1" t="s">
        <v>55</v>
      </c>
      <c r="H33" s="1" t="s">
        <v>58</v>
      </c>
      <c r="I33" s="1">
        <v>25.8</v>
      </c>
      <c r="J33" s="1"/>
      <c r="K33" s="10">
        <v>22.4</v>
      </c>
      <c r="L33" s="2"/>
    </row>
    <row r="34" spans="1:12" x14ac:dyDescent="0.25">
      <c r="B34" s="83" t="s">
        <v>52</v>
      </c>
      <c r="C34" s="84"/>
      <c r="D34" s="84"/>
      <c r="E34" s="18"/>
      <c r="F34" s="18"/>
      <c r="G34" s="1" t="s">
        <v>53</v>
      </c>
      <c r="H34" s="1" t="s">
        <v>63</v>
      </c>
      <c r="I34" s="1">
        <v>18</v>
      </c>
      <c r="J34" s="1"/>
      <c r="K34" s="1">
        <v>16.3</v>
      </c>
      <c r="L34" s="2"/>
    </row>
    <row r="35" spans="1:12" x14ac:dyDescent="0.25">
      <c r="B35" s="83" t="s">
        <v>56</v>
      </c>
      <c r="C35" s="84"/>
      <c r="D35" s="84"/>
      <c r="E35" s="18"/>
      <c r="F35" s="18"/>
      <c r="G35" s="1" t="s">
        <v>55</v>
      </c>
      <c r="H35" s="1" t="s">
        <v>57</v>
      </c>
      <c r="I35" s="1">
        <v>21.2</v>
      </c>
      <c r="J35" s="1"/>
      <c r="K35" s="1">
        <v>13.5</v>
      </c>
      <c r="L35" s="2"/>
    </row>
    <row r="36" spans="1:12" x14ac:dyDescent="0.25">
      <c r="B36" s="83" t="s">
        <v>59</v>
      </c>
      <c r="C36" s="84"/>
      <c r="D36" s="84"/>
      <c r="E36" s="18"/>
      <c r="F36" s="18"/>
      <c r="G36" s="1" t="s">
        <v>11</v>
      </c>
      <c r="H36" s="1" t="s">
        <v>60</v>
      </c>
      <c r="I36" s="1">
        <v>17.5</v>
      </c>
      <c r="J36" s="1"/>
      <c r="K36" s="1">
        <v>23.1</v>
      </c>
      <c r="L36" s="2"/>
    </row>
    <row r="37" spans="1:12" ht="15.75" thickBot="1" x14ac:dyDescent="0.3">
      <c r="B37" s="79" t="s">
        <v>61</v>
      </c>
      <c r="C37" s="80"/>
      <c r="D37" s="80"/>
      <c r="E37" s="19"/>
      <c r="F37" s="19"/>
      <c r="G37" s="3" t="s">
        <v>62</v>
      </c>
      <c r="H37" s="3" t="s">
        <v>58</v>
      </c>
      <c r="I37" s="3">
        <v>45.6</v>
      </c>
      <c r="J37" s="3"/>
      <c r="K37" s="3">
        <v>42</v>
      </c>
      <c r="L37" s="7"/>
    </row>
    <row r="38" spans="1:12" x14ac:dyDescent="0.25">
      <c r="B38" s="20" t="s">
        <v>83</v>
      </c>
      <c r="D38" s="5" t="s">
        <v>84</v>
      </c>
      <c r="H38"/>
      <c r="I38"/>
      <c r="J38"/>
      <c r="K38"/>
    </row>
    <row r="39" spans="1:12" x14ac:dyDescent="0.25">
      <c r="B39" t="s">
        <v>86</v>
      </c>
      <c r="D39" s="5" t="s">
        <v>85</v>
      </c>
      <c r="H39"/>
      <c r="I39"/>
      <c r="J39"/>
      <c r="K39"/>
    </row>
    <row r="40" spans="1:12" x14ac:dyDescent="0.25">
      <c r="D40" s="5"/>
      <c r="H40"/>
      <c r="I40"/>
      <c r="J40"/>
      <c r="K40"/>
    </row>
    <row r="41" spans="1:12" ht="15.75" x14ac:dyDescent="0.25">
      <c r="A41" s="21" t="s">
        <v>93</v>
      </c>
      <c r="H41"/>
      <c r="I41"/>
      <c r="J41"/>
      <c r="K41"/>
    </row>
    <row r="42" spans="1:12" x14ac:dyDescent="0.25">
      <c r="A42" s="5" t="s">
        <v>18</v>
      </c>
      <c r="H42"/>
      <c r="I42"/>
      <c r="J42"/>
      <c r="K42"/>
    </row>
    <row r="43" spans="1:12" x14ac:dyDescent="0.25">
      <c r="A43" s="5" t="s">
        <v>19</v>
      </c>
      <c r="H43"/>
      <c r="I43"/>
      <c r="J43"/>
      <c r="K43"/>
    </row>
    <row r="44" spans="1:12" x14ac:dyDescent="0.25">
      <c r="A44" s="5" t="s">
        <v>20</v>
      </c>
      <c r="H44"/>
      <c r="I44"/>
      <c r="J44"/>
      <c r="K44"/>
    </row>
    <row r="45" spans="1:12" x14ac:dyDescent="0.25">
      <c r="A45" s="5" t="s">
        <v>21</v>
      </c>
      <c r="H45"/>
      <c r="I45"/>
      <c r="J45"/>
      <c r="K45"/>
    </row>
    <row r="46" spans="1:12" x14ac:dyDescent="0.25">
      <c r="A46" s="5" t="s">
        <v>22</v>
      </c>
      <c r="H46"/>
      <c r="I46" t="s">
        <v>132</v>
      </c>
      <c r="J46"/>
      <c r="K46"/>
    </row>
    <row r="47" spans="1:12" x14ac:dyDescent="0.25">
      <c r="A47" s="5" t="s">
        <v>48</v>
      </c>
      <c r="H47"/>
      <c r="I47" t="s">
        <v>133</v>
      </c>
      <c r="J47"/>
      <c r="K47"/>
    </row>
    <row r="48" spans="1:12" x14ac:dyDescent="0.25">
      <c r="A48" s="5" t="s">
        <v>125</v>
      </c>
      <c r="H48"/>
      <c r="I48"/>
      <c r="J48"/>
      <c r="K48"/>
    </row>
  </sheetData>
  <mergeCells count="32">
    <mergeCell ref="O2:O3"/>
    <mergeCell ref="A2:A3"/>
    <mergeCell ref="N2:N3"/>
    <mergeCell ref="A15:A20"/>
    <mergeCell ref="K2:L2"/>
    <mergeCell ref="M2:M3"/>
    <mergeCell ref="D2:D3"/>
    <mergeCell ref="C2:C3"/>
    <mergeCell ref="B2:B3"/>
    <mergeCell ref="H2:H3"/>
    <mergeCell ref="G2:G3"/>
    <mergeCell ref="A4:A14"/>
    <mergeCell ref="I2:I3"/>
    <mergeCell ref="D4:D5"/>
    <mergeCell ref="I15:I17"/>
    <mergeCell ref="J2:J3"/>
    <mergeCell ref="J7:J8"/>
    <mergeCell ref="J15:J17"/>
    <mergeCell ref="B37:D37"/>
    <mergeCell ref="B26:D26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A21:D21"/>
    <mergeCell ref="A22:D22"/>
  </mergeCells>
  <hyperlinks>
    <hyperlink ref="D38" r:id="rId1"/>
    <hyperlink ref="D39" r:id="rId2"/>
    <hyperlink ref="A45" r:id="rId3"/>
    <hyperlink ref="A46" r:id="rId4"/>
    <hyperlink ref="A44" r:id="rId5"/>
    <hyperlink ref="A43" r:id="rId6"/>
    <hyperlink ref="A42" r:id="rId7"/>
    <hyperlink ref="A47" r:id="rId8"/>
    <hyperlink ref="A48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>
      <selection sqref="A1:K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5"/>
  <sheetViews>
    <sheetView showGridLines="0" tabSelected="1" zoomScale="80" zoomScaleNormal="80" workbookViewId="0">
      <selection activeCell="O4" sqref="O4"/>
    </sheetView>
  </sheetViews>
  <sheetFormatPr defaultRowHeight="15" x14ac:dyDescent="0.25"/>
  <cols>
    <col min="1" max="1" width="17.5703125" bestFit="1" customWidth="1"/>
    <col min="2" max="5" width="17.5703125" customWidth="1"/>
    <col min="6" max="6" width="26.7109375" bestFit="1" customWidth="1"/>
    <col min="7" max="7" width="26.7109375" customWidth="1"/>
    <col min="8" max="9" width="26.7109375" hidden="1" customWidth="1"/>
    <col min="10" max="10" width="26.7109375" customWidth="1"/>
    <col min="11" max="11" width="35" hidden="1" customWidth="1"/>
    <col min="12" max="12" width="7.85546875" hidden="1" customWidth="1"/>
    <col min="13" max="13" width="22.85546875" hidden="1" customWidth="1"/>
    <col min="14" max="14" width="39.28515625" bestFit="1" customWidth="1"/>
    <col min="15" max="15" width="27.85546875" customWidth="1"/>
  </cols>
  <sheetData>
    <row r="1" spans="1:15" ht="45" x14ac:dyDescent="0.25">
      <c r="A1" s="73" t="s">
        <v>128</v>
      </c>
    </row>
    <row r="3" spans="1:15" x14ac:dyDescent="0.25">
      <c r="A3" s="29" t="s">
        <v>26</v>
      </c>
      <c r="B3" s="29" t="s">
        <v>27</v>
      </c>
      <c r="C3" s="29" t="s">
        <v>106</v>
      </c>
      <c r="D3" s="29" t="s">
        <v>105</v>
      </c>
      <c r="E3" s="29" t="s">
        <v>94</v>
      </c>
      <c r="F3" s="29" t="s">
        <v>28</v>
      </c>
      <c r="G3" s="26" t="s">
        <v>97</v>
      </c>
      <c r="H3" s="26" t="s">
        <v>29</v>
      </c>
      <c r="I3" s="26" t="s">
        <v>30</v>
      </c>
      <c r="J3" s="26" t="s">
        <v>99</v>
      </c>
      <c r="K3" s="26" t="s">
        <v>31</v>
      </c>
      <c r="L3" s="26" t="s">
        <v>32</v>
      </c>
      <c r="M3" s="26" t="s">
        <v>33</v>
      </c>
      <c r="N3" s="26" t="s">
        <v>34</v>
      </c>
      <c r="O3" s="26"/>
    </row>
    <row r="4" spans="1:15" ht="90" x14ac:dyDescent="0.25">
      <c r="A4" s="116" t="s">
        <v>35</v>
      </c>
      <c r="B4" s="117" t="s">
        <v>36</v>
      </c>
      <c r="C4" s="117">
        <v>77604</v>
      </c>
      <c r="D4" s="32" t="s">
        <v>116</v>
      </c>
      <c r="E4" s="31" t="s">
        <v>95</v>
      </c>
      <c r="F4" s="33">
        <v>27656</v>
      </c>
      <c r="G4" s="25" t="s">
        <v>98</v>
      </c>
      <c r="H4" s="25"/>
      <c r="I4" s="25"/>
      <c r="J4" s="25">
        <v>5881934</v>
      </c>
      <c r="K4" s="25"/>
      <c r="L4" s="25"/>
      <c r="M4" s="25"/>
      <c r="N4" s="25" t="s">
        <v>96</v>
      </c>
      <c r="O4" s="25" t="s">
        <v>100</v>
      </c>
    </row>
    <row r="5" spans="1:15" ht="15" hidden="1" customHeight="1" x14ac:dyDescent="0.25">
      <c r="A5" s="114"/>
      <c r="B5" s="114"/>
      <c r="C5" s="114"/>
      <c r="D5" s="31"/>
      <c r="E5" s="31"/>
      <c r="F5" s="33"/>
      <c r="G5" s="25"/>
      <c r="H5" s="25"/>
      <c r="I5" s="25"/>
      <c r="J5" s="25"/>
      <c r="K5" s="25"/>
      <c r="L5" s="25"/>
      <c r="M5" s="25"/>
      <c r="N5" s="25" t="s">
        <v>37</v>
      </c>
      <c r="O5" s="25"/>
    </row>
    <row r="6" spans="1:15" ht="15" hidden="1" customHeight="1" x14ac:dyDescent="0.25">
      <c r="A6" s="114"/>
      <c r="B6" s="114"/>
      <c r="C6" s="114"/>
      <c r="D6" s="31"/>
      <c r="E6" s="31"/>
      <c r="F6" s="33"/>
      <c r="G6" s="25"/>
      <c r="H6" s="25"/>
      <c r="I6" s="25"/>
      <c r="J6" s="25"/>
      <c r="K6" s="25"/>
      <c r="L6" s="25"/>
      <c r="M6" s="25"/>
      <c r="N6" s="25" t="s">
        <v>38</v>
      </c>
      <c r="O6" s="25"/>
    </row>
    <row r="7" spans="1:15" ht="15" hidden="1" customHeight="1" x14ac:dyDescent="0.25">
      <c r="A7" s="114"/>
      <c r="B7" s="114"/>
      <c r="C7" s="114"/>
      <c r="D7" s="31"/>
      <c r="E7" s="31"/>
      <c r="F7" s="33"/>
      <c r="G7" s="25"/>
      <c r="H7" s="25"/>
      <c r="I7" s="25"/>
      <c r="J7" s="25"/>
      <c r="K7" s="25"/>
      <c r="L7" s="25"/>
      <c r="M7" s="25"/>
      <c r="N7" s="25"/>
      <c r="O7" s="25"/>
    </row>
    <row r="8" spans="1:15" x14ac:dyDescent="0.25">
      <c r="A8" s="115"/>
      <c r="B8" s="115"/>
      <c r="C8" s="115"/>
      <c r="D8" s="31" t="s">
        <v>116</v>
      </c>
      <c r="E8" s="31" t="s">
        <v>119</v>
      </c>
      <c r="F8" s="33">
        <v>6236</v>
      </c>
      <c r="G8" s="25"/>
      <c r="H8" s="25"/>
      <c r="I8" s="25"/>
      <c r="J8" s="25"/>
      <c r="K8" s="25"/>
      <c r="L8" s="25"/>
      <c r="M8" s="25"/>
      <c r="N8" s="25"/>
      <c r="O8" s="25"/>
    </row>
    <row r="9" spans="1:15" ht="90" x14ac:dyDescent="0.25">
      <c r="A9" s="113" t="s">
        <v>39</v>
      </c>
      <c r="B9" s="113" t="s">
        <v>36</v>
      </c>
      <c r="C9" s="113">
        <v>40836</v>
      </c>
      <c r="D9" s="29" t="s">
        <v>103</v>
      </c>
      <c r="E9" s="29" t="s">
        <v>102</v>
      </c>
      <c r="F9" s="36">
        <v>5000</v>
      </c>
      <c r="G9" s="26"/>
      <c r="H9" s="26"/>
      <c r="I9" s="26"/>
      <c r="J9" s="26"/>
      <c r="K9" s="26"/>
      <c r="L9" s="26"/>
      <c r="M9" s="26"/>
      <c r="N9" s="26"/>
      <c r="O9" s="26" t="s">
        <v>101</v>
      </c>
    </row>
    <row r="10" spans="1:15" ht="15" hidden="1" customHeight="1" x14ac:dyDescent="0.25">
      <c r="A10" s="114"/>
      <c r="B10" s="114"/>
      <c r="C10" s="114"/>
      <c r="D10" s="30"/>
      <c r="E10" s="31"/>
      <c r="F10" s="33"/>
      <c r="G10" s="25"/>
      <c r="H10" s="25" t="s">
        <v>41</v>
      </c>
      <c r="I10" s="25"/>
      <c r="J10" s="25"/>
      <c r="K10" s="25"/>
      <c r="L10" s="25"/>
      <c r="M10" s="25"/>
      <c r="N10" s="25"/>
      <c r="O10" s="25"/>
    </row>
    <row r="11" spans="1:15" ht="15" hidden="1" customHeight="1" x14ac:dyDescent="0.25">
      <c r="A11" s="114"/>
      <c r="B11" s="114"/>
      <c r="C11" s="114"/>
      <c r="D11" s="30"/>
      <c r="E11" s="31"/>
      <c r="F11" s="33"/>
      <c r="G11" s="25"/>
      <c r="H11" s="25"/>
      <c r="I11" s="25"/>
      <c r="J11" s="25"/>
      <c r="K11" s="25"/>
      <c r="L11" s="25"/>
      <c r="M11" s="25"/>
      <c r="N11" s="25"/>
      <c r="O11" s="25"/>
    </row>
    <row r="12" spans="1:15" ht="15" hidden="1" customHeight="1" x14ac:dyDescent="0.25">
      <c r="A12" s="114"/>
      <c r="B12" s="114"/>
      <c r="C12" s="114"/>
      <c r="D12" s="30"/>
      <c r="E12" s="31"/>
      <c r="F12" s="33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45" x14ac:dyDescent="0.25">
      <c r="A13" s="115"/>
      <c r="B13" s="115"/>
      <c r="C13" s="115"/>
      <c r="D13" s="29"/>
      <c r="E13" s="29" t="s">
        <v>110</v>
      </c>
      <c r="F13" s="36" t="s">
        <v>117</v>
      </c>
      <c r="G13" s="26"/>
      <c r="H13" s="26"/>
      <c r="I13" s="26"/>
      <c r="J13" s="26"/>
      <c r="K13" s="26"/>
      <c r="L13" s="26"/>
      <c r="M13" s="26"/>
      <c r="N13" s="26"/>
      <c r="O13" s="26" t="s">
        <v>118</v>
      </c>
    </row>
    <row r="14" spans="1:15" ht="75" x14ac:dyDescent="0.25">
      <c r="A14" s="116" t="s">
        <v>42</v>
      </c>
      <c r="B14" s="117" t="s">
        <v>40</v>
      </c>
      <c r="C14" s="117">
        <v>85288</v>
      </c>
      <c r="D14" s="34" t="s">
        <v>116</v>
      </c>
      <c r="E14" s="31" t="s">
        <v>104</v>
      </c>
      <c r="F14" s="33">
        <f>2.38*50000</f>
        <v>119000</v>
      </c>
      <c r="G14" s="25"/>
      <c r="H14" s="25"/>
      <c r="I14" s="25"/>
      <c r="J14" s="25"/>
      <c r="K14" s="25"/>
      <c r="L14" s="25"/>
      <c r="M14" s="25"/>
      <c r="N14" s="25"/>
      <c r="O14" s="25" t="s">
        <v>109</v>
      </c>
    </row>
    <row r="15" spans="1:15" ht="15" hidden="1" customHeight="1" x14ac:dyDescent="0.25">
      <c r="A15" s="114"/>
      <c r="B15" s="114"/>
      <c r="C15" s="114"/>
      <c r="D15" s="30"/>
      <c r="E15" s="31"/>
      <c r="F15" s="33"/>
      <c r="G15" s="25"/>
      <c r="H15" s="25"/>
      <c r="I15" s="25"/>
      <c r="J15" s="25"/>
      <c r="K15" s="25"/>
      <c r="L15" s="25"/>
      <c r="M15" s="25"/>
      <c r="N15" s="25"/>
      <c r="O15" s="25"/>
    </row>
    <row r="16" spans="1:15" ht="45" x14ac:dyDescent="0.25">
      <c r="A16" s="114"/>
      <c r="B16" s="114"/>
      <c r="C16" s="114"/>
      <c r="D16" s="30" t="s">
        <v>107</v>
      </c>
      <c r="E16" s="31" t="s">
        <v>108</v>
      </c>
      <c r="F16" s="33">
        <f>20*50000</f>
        <v>1000000</v>
      </c>
      <c r="G16" s="25"/>
      <c r="H16" s="25"/>
      <c r="I16" s="25"/>
      <c r="J16" s="25"/>
      <c r="K16" s="25"/>
      <c r="L16" s="25"/>
      <c r="M16" s="25"/>
      <c r="N16" s="25"/>
      <c r="O16" s="25"/>
    </row>
    <row r="17" spans="1:15" ht="30" x14ac:dyDescent="0.25">
      <c r="A17" s="115"/>
      <c r="B17" s="115"/>
      <c r="C17" s="115"/>
      <c r="D17" s="35">
        <v>500000</v>
      </c>
      <c r="E17" s="31" t="s">
        <v>110</v>
      </c>
      <c r="F17" s="33">
        <f>887.25+(5*400)</f>
        <v>2887.25</v>
      </c>
      <c r="G17" s="25"/>
      <c r="H17" s="25"/>
      <c r="I17" s="25"/>
      <c r="J17" s="25"/>
      <c r="K17" s="25"/>
      <c r="L17" s="25"/>
      <c r="M17" s="25"/>
      <c r="N17" s="25"/>
      <c r="O17" s="25"/>
    </row>
    <row r="18" spans="1:15" ht="45" x14ac:dyDescent="0.25">
      <c r="A18" s="113" t="s">
        <v>44</v>
      </c>
      <c r="B18" s="113" t="s">
        <v>43</v>
      </c>
      <c r="C18" s="113">
        <v>74982</v>
      </c>
      <c r="D18" s="37" t="s">
        <v>116</v>
      </c>
      <c r="E18" s="29" t="s">
        <v>110</v>
      </c>
      <c r="F18" s="36">
        <v>3300</v>
      </c>
      <c r="G18" s="26"/>
      <c r="H18" s="26"/>
      <c r="I18" s="26"/>
      <c r="J18" s="26"/>
      <c r="K18" s="26"/>
      <c r="L18" s="26"/>
      <c r="M18" s="26"/>
      <c r="N18" s="26"/>
      <c r="O18" s="26" t="s">
        <v>111</v>
      </c>
    </row>
    <row r="19" spans="1:15" x14ac:dyDescent="0.25">
      <c r="A19" s="118"/>
      <c r="B19" s="118"/>
      <c r="C19" s="118"/>
      <c r="D19" s="29" t="s">
        <v>113</v>
      </c>
      <c r="E19" s="29" t="s">
        <v>112</v>
      </c>
      <c r="F19" s="36">
        <v>1650</v>
      </c>
      <c r="G19" s="26"/>
      <c r="H19" s="26"/>
      <c r="I19" s="26"/>
      <c r="J19" s="26"/>
      <c r="K19" s="26"/>
      <c r="L19" s="26"/>
      <c r="M19" s="26"/>
      <c r="N19" s="26"/>
      <c r="O19" s="26"/>
    </row>
    <row r="20" spans="1:15" ht="30" x14ac:dyDescent="0.25">
      <c r="A20" s="119"/>
      <c r="B20" s="119"/>
      <c r="C20" s="119"/>
      <c r="D20" s="29" t="s">
        <v>115</v>
      </c>
      <c r="E20" s="29" t="s">
        <v>114</v>
      </c>
      <c r="F20" s="36">
        <v>15000</v>
      </c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25">
      <c r="A21" s="27"/>
      <c r="B21" s="27"/>
      <c r="C21" s="27"/>
      <c r="D21" s="27"/>
    </row>
    <row r="22" spans="1:15" x14ac:dyDescent="0.25">
      <c r="A22" s="18"/>
      <c r="B22" s="18"/>
      <c r="C22" s="18"/>
      <c r="D22" s="28"/>
    </row>
    <row r="23" spans="1:15" x14ac:dyDescent="0.25">
      <c r="A23" s="18"/>
      <c r="B23" s="18"/>
      <c r="C23" s="18"/>
      <c r="D23" s="28"/>
    </row>
    <row r="25" spans="1:15" x14ac:dyDescent="0.25">
      <c r="A25" s="112" t="s">
        <v>129</v>
      </c>
      <c r="B25" s="112"/>
      <c r="C25" s="112"/>
      <c r="D25" s="112"/>
      <c r="E25" s="112"/>
      <c r="F25" s="112"/>
      <c r="G25" s="112"/>
      <c r="H25" s="74"/>
      <c r="I25" s="74"/>
      <c r="J25" s="74"/>
      <c r="K25" s="74"/>
      <c r="L25" s="74"/>
      <c r="M25" s="74"/>
      <c r="N25" s="74"/>
      <c r="O25" s="74"/>
    </row>
  </sheetData>
  <mergeCells count="13">
    <mergeCell ref="A25:G25"/>
    <mergeCell ref="A9:A13"/>
    <mergeCell ref="B9:B13"/>
    <mergeCell ref="C9:C13"/>
    <mergeCell ref="A4:A8"/>
    <mergeCell ref="B4:B8"/>
    <mergeCell ref="C4:C8"/>
    <mergeCell ref="A14:A17"/>
    <mergeCell ref="B14:B17"/>
    <mergeCell ref="C14:C17"/>
    <mergeCell ref="A18:A20"/>
    <mergeCell ref="B18:B20"/>
    <mergeCell ref="C18:C2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EUI Targets</vt:lpstr>
      <vt:lpstr>References</vt:lpstr>
      <vt:lpstr>Building Permit Fees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Kokernak, Kara</dc:creator>
  <cp:lastModifiedBy>Rachael Londer</cp:lastModifiedBy>
  <dcterms:created xsi:type="dcterms:W3CDTF">2016-09-01T17:23:04Z</dcterms:created>
  <dcterms:modified xsi:type="dcterms:W3CDTF">2017-02-16T00:38:58Z</dcterms:modified>
</cp:coreProperties>
</file>